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arjotSingh\Downloads\"/>
    </mc:Choice>
  </mc:AlternateContent>
  <xr:revisionPtr revIDLastSave="0" documentId="13_ncr:1_{BF0BC172-10F0-43A9-8D52-CEBC30C89991}" xr6:coauthVersionLast="47" xr6:coauthVersionMax="47" xr10:uidLastSave="{00000000-0000-0000-0000-000000000000}"/>
  <bookViews>
    <workbookView xWindow="-120" yWindow="-120" windowWidth="29040" windowHeight="15720" xr2:uid="{B286D92A-A443-4A02-946A-713D3088FE9C}"/>
  </bookViews>
  <sheets>
    <sheet name="AS3600" sheetId="1" r:id="rId1"/>
  </sheets>
  <externalReferences>
    <externalReference r:id="rId2"/>
  </externalReferences>
  <definedNames>
    <definedName name="cohesion">'[1]One Pile'!$G$121</definedName>
    <definedName name="Distancef">'[1]One Pile'!$G$124</definedName>
    <definedName name="DistanceG">'[1]One Pile'!$G$125</definedName>
    <definedName name="Excel_BuiltIn_Print_Area_5">#REF!</definedName>
    <definedName name="Excel_BuiltIn_Print_Area_6">#REF!</definedName>
    <definedName name="Length">'[1]One Pile'!$G$120</definedName>
    <definedName name="Load">'[1]One Pile'!$G$116</definedName>
    <definedName name="Moment">'[1]One Pile'!$G$123</definedName>
    <definedName name="_xlnm.Print_Titles" localSheetId="0">'AS3600'!$1:$3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1" l="1"/>
  <c r="G80" i="1"/>
  <c r="G76" i="1"/>
  <c r="G77" i="1" s="1"/>
  <c r="G75" i="1"/>
  <c r="G68" i="1"/>
  <c r="G69" i="1" s="1"/>
  <c r="G67" i="1"/>
  <c r="G61" i="1"/>
  <c r="G89" i="1" s="1"/>
  <c r="C88" i="1" s="1"/>
  <c r="G59" i="1"/>
  <c r="G57" i="1"/>
  <c r="G88" i="1" l="1"/>
  <c r="G82" i="1"/>
  <c r="G101" i="1"/>
  <c r="G86" i="1"/>
  <c r="H90" i="1"/>
  <c r="G90" i="1"/>
  <c r="G92" i="1" s="1"/>
  <c r="G93" i="1" s="1"/>
  <c r="G84" i="1"/>
  <c r="G87" i="1" l="1"/>
  <c r="G96" i="1"/>
  <c r="G97" i="1" s="1"/>
  <c r="G91" i="1"/>
  <c r="H88" i="1"/>
  <c r="G94" i="1" l="1"/>
  <c r="G95" i="1" s="1"/>
  <c r="H91" i="1"/>
  <c r="G99" i="1"/>
  <c r="G100" i="1" s="1"/>
  <c r="G102" i="1" s="1"/>
  <c r="G98" i="1"/>
</calcChain>
</file>

<file path=xl/sharedStrings.xml><?xml version="1.0" encoding="utf-8"?>
<sst xmlns="http://schemas.openxmlformats.org/spreadsheetml/2006/main" count="151" uniqueCount="107">
  <si>
    <t>MPa</t>
  </si>
  <si>
    <t>z</t>
  </si>
  <si>
    <t>mm</t>
  </si>
  <si>
    <t>Step 1</t>
  </si>
  <si>
    <t>Step 2</t>
  </si>
  <si>
    <t>Step 3</t>
  </si>
  <si>
    <t>Step 4</t>
  </si>
  <si>
    <t>Step 5</t>
  </si>
  <si>
    <t>Step 6</t>
  </si>
  <si>
    <t>Step 7</t>
  </si>
  <si>
    <t>Step 8</t>
  </si>
  <si>
    <t>Step 9</t>
  </si>
  <si>
    <r>
      <rPr>
        <sz val="11"/>
        <color theme="1"/>
        <rFont val="Calibri"/>
        <family val="2"/>
      </rPr>
      <t>E</t>
    </r>
    <r>
      <rPr>
        <vertAlign val="subscript"/>
        <sz val="11"/>
        <color theme="1"/>
        <rFont val="Calibri"/>
        <family val="2"/>
      </rPr>
      <t>s</t>
    </r>
  </si>
  <si>
    <t>kN</t>
  </si>
  <si>
    <t>e</t>
  </si>
  <si>
    <t>b</t>
  </si>
  <si>
    <t>Axial force</t>
  </si>
  <si>
    <r>
      <rPr>
        <sz val="11"/>
        <color theme="1"/>
        <rFont val="Calibri"/>
        <family val="2"/>
      </rPr>
      <t>Momet M</t>
    </r>
    <r>
      <rPr>
        <vertAlign val="subscript"/>
        <sz val="11"/>
        <color theme="1"/>
        <rFont val="Calibri"/>
        <family val="2"/>
      </rPr>
      <t>ED</t>
    </r>
  </si>
  <si>
    <t>Mton-m</t>
  </si>
  <si>
    <r>
      <rPr>
        <sz val="11"/>
        <color theme="1"/>
        <rFont val="Noto Sans Symbols"/>
      </rPr>
      <t>e</t>
    </r>
    <r>
      <rPr>
        <vertAlign val="subscript"/>
        <sz val="11"/>
        <color theme="1"/>
        <rFont val="Arial"/>
        <family val="2"/>
      </rPr>
      <t>cu2</t>
    </r>
  </si>
  <si>
    <t>28 days characteristic stress</t>
  </si>
  <si>
    <t>Width</t>
  </si>
  <si>
    <t>D</t>
  </si>
  <si>
    <t>Total depth</t>
  </si>
  <si>
    <t>d</t>
  </si>
  <si>
    <t>effective depth</t>
  </si>
  <si>
    <r>
      <rPr>
        <sz val="11"/>
        <color theme="1"/>
        <rFont val="Calibri"/>
        <family val="2"/>
      </rPr>
      <t>f'</t>
    </r>
    <r>
      <rPr>
        <vertAlign val="subscript"/>
        <sz val="11"/>
        <color theme="1"/>
        <rFont val="Calibri"/>
        <family val="2"/>
      </rPr>
      <t>c</t>
    </r>
  </si>
  <si>
    <r>
      <rPr>
        <sz val="11"/>
        <color theme="1"/>
        <rFont val="Calibri"/>
        <family val="2"/>
      </rPr>
      <t>f</t>
    </r>
    <r>
      <rPr>
        <vertAlign val="subscript"/>
        <sz val="11"/>
        <color theme="1"/>
        <rFont val="Calibri"/>
        <family val="2"/>
      </rPr>
      <t>cd</t>
    </r>
  </si>
  <si>
    <t>allowed stress</t>
  </si>
  <si>
    <r>
      <rPr>
        <sz val="11"/>
        <color theme="1"/>
        <rFont val="Calibri"/>
        <family val="2"/>
      </rPr>
      <t>f</t>
    </r>
    <r>
      <rPr>
        <vertAlign val="subscript"/>
        <sz val="11"/>
        <color theme="1"/>
        <rFont val="Calibri"/>
        <family val="2"/>
      </rPr>
      <t>s</t>
    </r>
  </si>
  <si>
    <t>characteristic stress</t>
  </si>
  <si>
    <t>Tensile Reinforcement</t>
  </si>
  <si>
    <t>Cover</t>
  </si>
  <si>
    <t>fitment dia</t>
  </si>
  <si>
    <t>Dia of Bar</t>
  </si>
  <si>
    <t>No of Bar</t>
  </si>
  <si>
    <t>Effective cover</t>
  </si>
  <si>
    <r>
      <rPr>
        <sz val="11"/>
        <color theme="1"/>
        <rFont val="Calibri"/>
        <family val="2"/>
      </rPr>
      <t>A</t>
    </r>
    <r>
      <rPr>
        <vertAlign val="subscript"/>
        <sz val="11"/>
        <color theme="1"/>
        <rFont val="Calibri"/>
        <family val="2"/>
      </rPr>
      <t>st</t>
    </r>
    <r>
      <rPr>
        <sz val="11"/>
        <color theme="1"/>
        <rFont val="Calibri"/>
        <family val="2"/>
      </rPr>
      <t xml:space="preserve"> 1 bar</t>
    </r>
  </si>
  <si>
    <r>
      <rPr>
        <sz val="11"/>
        <color theme="1"/>
        <rFont val="Calibri"/>
        <family val="2"/>
      </rPr>
      <t>mm</t>
    </r>
    <r>
      <rPr>
        <vertAlign val="superscript"/>
        <sz val="11"/>
        <color theme="1"/>
        <rFont val="Calibri"/>
        <family val="2"/>
      </rPr>
      <t>2</t>
    </r>
  </si>
  <si>
    <r>
      <rPr>
        <sz val="11"/>
        <color theme="1"/>
        <rFont val="Calibri"/>
        <family val="2"/>
      </rPr>
      <t>Total A</t>
    </r>
    <r>
      <rPr>
        <vertAlign val="subscript"/>
        <sz val="11"/>
        <color theme="1"/>
        <rFont val="Calibri"/>
        <family val="2"/>
      </rPr>
      <t>st</t>
    </r>
  </si>
  <si>
    <t>Compression Reinforcement</t>
  </si>
  <si>
    <r>
      <rPr>
        <sz val="11"/>
        <color theme="1"/>
        <rFont val="Calibri"/>
        <family val="2"/>
      </rPr>
      <t>A</t>
    </r>
    <r>
      <rPr>
        <vertAlign val="subscript"/>
        <sz val="11"/>
        <color theme="1"/>
        <rFont val="Calibri"/>
        <family val="2"/>
      </rPr>
      <t>sc</t>
    </r>
    <r>
      <rPr>
        <sz val="11"/>
        <color theme="1"/>
        <rFont val="Calibri"/>
        <family val="2"/>
      </rPr>
      <t xml:space="preserve"> 1 bar</t>
    </r>
  </si>
  <si>
    <r>
      <rPr>
        <sz val="11"/>
        <color theme="1"/>
        <rFont val="Calibri"/>
        <family val="2"/>
      </rPr>
      <t>Total A</t>
    </r>
    <r>
      <rPr>
        <vertAlign val="subscript"/>
        <sz val="11"/>
        <color theme="1"/>
        <rFont val="Calibri"/>
        <family val="2"/>
      </rPr>
      <t>sc</t>
    </r>
  </si>
  <si>
    <t>AS 3600 : 2015</t>
  </si>
  <si>
    <r>
      <rPr>
        <sz val="11"/>
        <color theme="1"/>
        <rFont val="Noto Sans Symbols"/>
      </rPr>
      <t>a</t>
    </r>
    <r>
      <rPr>
        <vertAlign val="subscript"/>
        <sz val="11"/>
        <color theme="1"/>
        <rFont val="Symbol"/>
        <family val="1"/>
        <charset val="2"/>
      </rPr>
      <t>2</t>
    </r>
  </si>
  <si>
    <t>Strength factor</t>
  </si>
  <si>
    <t xml:space="preserve">&gt;= 0.67 </t>
  </si>
  <si>
    <t>8.1.3 b (ii)</t>
  </si>
  <si>
    <t>g</t>
  </si>
  <si>
    <t>Depth factor</t>
  </si>
  <si>
    <r>
      <rPr>
        <sz val="11"/>
        <color theme="1"/>
        <rFont val="Calibri"/>
        <family val="2"/>
      </rPr>
      <t>F</t>
    </r>
    <r>
      <rPr>
        <vertAlign val="subscript"/>
        <sz val="11"/>
        <color theme="1"/>
        <rFont val="Calibri"/>
        <family val="2"/>
      </rPr>
      <t>c</t>
    </r>
    <r>
      <rPr>
        <sz val="11"/>
        <color theme="1"/>
        <rFont val="Calibri"/>
        <family val="2"/>
      </rPr>
      <t xml:space="preserve"> * x</t>
    </r>
  </si>
  <si>
    <t>x mm</t>
  </si>
  <si>
    <r>
      <rPr>
        <b/>
        <sz val="9"/>
        <color rgb="FF000000"/>
        <rFont val="Arial"/>
        <family val="2"/>
      </rPr>
      <t>f</t>
    </r>
    <r>
      <rPr>
        <vertAlign val="subscript"/>
        <sz val="11"/>
        <color theme="1"/>
        <rFont val="Calibri"/>
        <family val="2"/>
      </rPr>
      <t>sy</t>
    </r>
  </si>
  <si>
    <t>Tension stress applied</t>
  </si>
  <si>
    <r>
      <rPr>
        <sz val="11"/>
        <color theme="1"/>
        <rFont val="Calibri"/>
        <family val="2"/>
      </rPr>
      <t>A</t>
    </r>
    <r>
      <rPr>
        <vertAlign val="subscript"/>
        <sz val="11"/>
        <color theme="1"/>
        <rFont val="Calibri"/>
        <family val="2"/>
      </rPr>
      <t>st</t>
    </r>
    <r>
      <rPr>
        <sz val="11"/>
        <color theme="1"/>
        <rFont val="Calibri"/>
        <family val="2"/>
      </rPr>
      <t xml:space="preserve"> </t>
    </r>
    <r>
      <rPr>
        <sz val="11"/>
        <color theme="1"/>
        <rFont val="Symbol"/>
        <family val="1"/>
        <charset val="2"/>
      </rPr>
      <t>s</t>
    </r>
    <r>
      <rPr>
        <vertAlign val="subscript"/>
        <sz val="11"/>
        <color theme="1"/>
        <rFont val="Calibri"/>
        <family val="2"/>
      </rPr>
      <t>y</t>
    </r>
  </si>
  <si>
    <t>Force in steel</t>
  </si>
  <si>
    <t xml:space="preserve">N </t>
  </si>
  <si>
    <r>
      <rPr>
        <b/>
        <sz val="9"/>
        <color rgb="FF000000"/>
        <rFont val="Arial"/>
        <family val="2"/>
      </rPr>
      <t>f'</t>
    </r>
    <r>
      <rPr>
        <vertAlign val="subscript"/>
        <sz val="11"/>
        <color theme="1"/>
        <rFont val="Calibri"/>
        <family val="2"/>
      </rPr>
      <t>sy</t>
    </r>
  </si>
  <si>
    <t>Compression stress applied</t>
  </si>
  <si>
    <r>
      <rPr>
        <sz val="11"/>
        <color theme="1"/>
        <rFont val="Calibri"/>
        <family val="2"/>
      </rPr>
      <t>A</t>
    </r>
    <r>
      <rPr>
        <vertAlign val="subscript"/>
        <sz val="11"/>
        <color theme="1"/>
        <rFont val="Calibri"/>
        <family val="2"/>
      </rPr>
      <t>sc</t>
    </r>
    <r>
      <rPr>
        <sz val="11"/>
        <color theme="1"/>
        <rFont val="Calibri"/>
        <family val="2"/>
      </rPr>
      <t xml:space="preserve"> * (f'</t>
    </r>
    <r>
      <rPr>
        <vertAlign val="subscript"/>
        <sz val="11"/>
        <color theme="1"/>
        <rFont val="Calibri"/>
        <family val="2"/>
      </rPr>
      <t>y</t>
    </r>
    <r>
      <rPr>
        <sz val="11"/>
        <color theme="1"/>
        <rFont val="Calibri"/>
        <family val="2"/>
      </rPr>
      <t xml:space="preserve"> - </t>
    </r>
    <r>
      <rPr>
        <sz val="11"/>
        <color theme="1"/>
        <rFont val="Symbol"/>
        <family val="1"/>
        <charset val="2"/>
      </rPr>
      <t>a</t>
    </r>
    <r>
      <rPr>
        <vertAlign val="subscript"/>
        <sz val="11"/>
        <color theme="1"/>
        <rFont val="Arial"/>
        <family val="2"/>
      </rPr>
      <t>2</t>
    </r>
    <r>
      <rPr>
        <sz val="11"/>
        <color theme="1"/>
        <rFont val="Calibri"/>
        <family val="2"/>
      </rPr>
      <t xml:space="preserve"> f'</t>
    </r>
    <r>
      <rPr>
        <vertAlign val="subscript"/>
        <sz val="11"/>
        <color theme="1"/>
        <rFont val="Calibri"/>
        <family val="2"/>
      </rPr>
      <t>c</t>
    </r>
    <r>
      <rPr>
        <sz val="11"/>
        <color theme="1"/>
        <rFont val="Calibri"/>
        <family val="2"/>
      </rPr>
      <t>)</t>
    </r>
  </si>
  <si>
    <r>
      <rPr>
        <sz val="11"/>
        <color theme="1"/>
        <rFont val="Calibri"/>
        <family val="2"/>
      </rPr>
      <t>x = k</t>
    </r>
    <r>
      <rPr>
        <vertAlign val="subscript"/>
        <sz val="11"/>
        <color theme="1"/>
        <rFont val="Calibri"/>
        <family val="2"/>
      </rPr>
      <t>u</t>
    </r>
    <r>
      <rPr>
        <sz val="11"/>
        <color theme="1"/>
        <rFont val="Calibri"/>
        <family val="2"/>
      </rPr>
      <t xml:space="preserve"> d</t>
    </r>
  </si>
  <si>
    <t>C = T</t>
  </si>
  <si>
    <t>Netural axis</t>
  </si>
  <si>
    <r>
      <rPr>
        <sz val="11"/>
        <color theme="1"/>
        <rFont val="Calibri"/>
        <family val="2"/>
      </rPr>
      <t>k</t>
    </r>
    <r>
      <rPr>
        <vertAlign val="subscript"/>
        <sz val="11"/>
        <color theme="1"/>
        <rFont val="Calibri"/>
        <family val="2"/>
      </rPr>
      <t>uo</t>
    </r>
  </si>
  <si>
    <r>
      <rPr>
        <sz val="11"/>
        <color theme="1"/>
        <rFont val="Noto Sans Symbols"/>
      </rPr>
      <t>e</t>
    </r>
    <r>
      <rPr>
        <vertAlign val="subscript"/>
        <sz val="11"/>
        <color theme="1"/>
        <rFont val="Calibri"/>
        <family val="2"/>
      </rPr>
      <t>max</t>
    </r>
  </si>
  <si>
    <t>yield limit for steel</t>
  </si>
  <si>
    <t>Check 2</t>
  </si>
  <si>
    <r>
      <rPr>
        <sz val="11"/>
        <color theme="1"/>
        <rFont val="Noto Sans Symbols"/>
      </rPr>
      <t>e</t>
    </r>
    <r>
      <rPr>
        <sz val="11"/>
        <color theme="1"/>
        <rFont val="Arial"/>
        <family val="2"/>
      </rPr>
      <t>'</t>
    </r>
  </si>
  <si>
    <t>strain in compression steel</t>
  </si>
  <si>
    <t>Check 2a</t>
  </si>
  <si>
    <t>strain in tension steel</t>
  </si>
  <si>
    <r>
      <rPr>
        <b/>
        <sz val="9"/>
        <color rgb="FF000000"/>
        <rFont val="Arial"/>
        <family val="2"/>
      </rPr>
      <t>f'</t>
    </r>
    <r>
      <rPr>
        <vertAlign val="subscript"/>
        <sz val="11"/>
        <color theme="1"/>
        <rFont val="Calibri"/>
        <family val="2"/>
      </rPr>
      <t>y</t>
    </r>
  </si>
  <si>
    <t>Compression stress by analysis</t>
  </si>
  <si>
    <t>Goal Seek: Applied - analyzed stress = 0 (comp.)</t>
  </si>
  <si>
    <t>Tension stress by analysis</t>
  </si>
  <si>
    <r>
      <rPr>
        <sz val="11"/>
        <color theme="1"/>
        <rFont val="Calibri"/>
        <family val="2"/>
      </rPr>
      <t xml:space="preserve">Goal Seek: Applied - analyzed stress </t>
    </r>
    <r>
      <rPr>
        <b/>
        <sz val="11"/>
        <color theme="1"/>
        <rFont val="Calibri"/>
        <family val="2"/>
      </rPr>
      <t>&lt;</t>
    </r>
    <r>
      <rPr>
        <sz val="11"/>
        <color theme="1"/>
        <rFont val="Calibri"/>
        <family val="2"/>
      </rPr>
      <t xml:space="preserve"> = 0 (Tens.)</t>
    </r>
  </si>
  <si>
    <t>a</t>
  </si>
  <si>
    <t>Comp block c.g from top fiber</t>
  </si>
  <si>
    <t>Lever Arm</t>
  </si>
  <si>
    <r>
      <rPr>
        <sz val="11"/>
        <color theme="1"/>
        <rFont val="Calibri"/>
        <family val="2"/>
      </rPr>
      <t>N</t>
    </r>
    <r>
      <rPr>
        <vertAlign val="subscript"/>
        <sz val="11"/>
        <color theme="1"/>
        <rFont val="Calibri"/>
        <family val="2"/>
      </rPr>
      <t>c</t>
    </r>
  </si>
  <si>
    <t>Compression force</t>
  </si>
  <si>
    <t>Step 9a</t>
  </si>
  <si>
    <r>
      <rPr>
        <sz val="11"/>
        <color theme="1"/>
        <rFont val="Calibri"/>
        <family val="2"/>
      </rPr>
      <t>N</t>
    </r>
    <r>
      <rPr>
        <vertAlign val="subscript"/>
        <sz val="11"/>
        <color theme="1"/>
        <rFont val="Calibri"/>
        <family val="2"/>
      </rPr>
      <t>S</t>
    </r>
  </si>
  <si>
    <t>Tension force</t>
  </si>
  <si>
    <t>Step 10</t>
  </si>
  <si>
    <t>M</t>
  </si>
  <si>
    <t>Nominal Moment carrying capacity</t>
  </si>
  <si>
    <t>Step 11</t>
  </si>
  <si>
    <t>f</t>
  </si>
  <si>
    <t>Step 12</t>
  </si>
  <si>
    <r>
      <rPr>
        <sz val="11"/>
        <color theme="1"/>
        <rFont val="Noto Sans Symbols"/>
      </rPr>
      <t xml:space="preserve">f </t>
    </r>
    <r>
      <rPr>
        <sz val="11"/>
        <color theme="1"/>
        <rFont val="Arial"/>
        <family val="2"/>
      </rPr>
      <t>M</t>
    </r>
  </si>
  <si>
    <t>Prepared By 
Harjot Singh</t>
  </si>
  <si>
    <t>Reviewed by</t>
  </si>
  <si>
    <t>Shiva Ranjit</t>
  </si>
  <si>
    <t>Reviewed On</t>
  </si>
  <si>
    <t>Rev R0</t>
  </si>
  <si>
    <t>Document - RDPav_Gen01</t>
  </si>
  <si>
    <t>How to Use:</t>
  </si>
  <si>
    <t>1. Navigate to the input worksheet and enter values in the Orange cells.</t>
  </si>
  <si>
    <t>2. Review the calculated outputs in the Green Cell.</t>
  </si>
  <si>
    <t>4. Do not modify locked/protected cells to ensure formulas remain intact.</t>
  </si>
  <si>
    <t>5. Cells - Prepared by, Reviewed by, Reviewed dates, Revision and Document no are editable</t>
  </si>
  <si>
    <t>Disclaimer:</t>
  </si>
  <si>
    <t>This tool is provided by HNR Associates for educational and reference purposes only. Users must validate outputs against the latest standards and project requirements. HNR Associates is not responsible for any misuse or misinterpretation of the results.</t>
  </si>
  <si>
    <r>
      <t>f</t>
    </r>
    <r>
      <rPr>
        <vertAlign val="subscript"/>
        <sz val="9"/>
        <color rgb="FF000000"/>
        <rFont val="Arial"/>
        <family val="2"/>
      </rPr>
      <t>sy</t>
    </r>
  </si>
  <si>
    <t>HNR Associates Engineering Resource
Resource Title:: 
AS3600 Concrete Cross-section Design</t>
  </si>
  <si>
    <t>3. Cross-check results with AS3600 before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</si>
</sst>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6" formatCode="0.0"/>
    <numFmt numFmtId="167" formatCode="0.000"/>
  </numFmts>
  <fonts count="20">
    <font>
      <sz val="11"/>
      <color theme="1"/>
      <name val="Arial"/>
    </font>
    <font>
      <sz val="11"/>
      <color theme="1"/>
      <name val="Calibri"/>
      <family val="2"/>
    </font>
    <font>
      <i/>
      <sz val="11"/>
      <color theme="1"/>
      <name val="Calibri"/>
      <family val="2"/>
    </font>
    <font>
      <vertAlign val="subscript"/>
      <sz val="11"/>
      <color theme="1"/>
      <name val="Calibri"/>
      <family val="2"/>
    </font>
    <font>
      <sz val="11"/>
      <color rgb="FFFF0000"/>
      <name val="Calibri"/>
      <family val="2"/>
    </font>
    <font>
      <vertAlign val="superscript"/>
      <sz val="11"/>
      <color theme="1"/>
      <name val="Calibri"/>
      <family val="2"/>
    </font>
    <font>
      <sz val="11"/>
      <color theme="1"/>
      <name val="Symbol"/>
      <family val="1"/>
      <charset val="2"/>
    </font>
    <font>
      <b/>
      <sz val="11"/>
      <color theme="1"/>
      <name val="Calibri"/>
      <family val="2"/>
    </font>
    <font>
      <sz val="11"/>
      <color theme="1"/>
      <name val="Noto Sans Symbols"/>
    </font>
    <font>
      <vertAlign val="subscript"/>
      <sz val="11"/>
      <color theme="1"/>
      <name val="Symbol"/>
      <family val="1"/>
      <charset val="2"/>
    </font>
    <font>
      <vertAlign val="subscript"/>
      <sz val="11"/>
      <color theme="1"/>
      <name val="Arial"/>
      <family val="2"/>
    </font>
    <font>
      <b/>
      <sz val="9"/>
      <color rgb="FF000000"/>
      <name val="Arial"/>
      <family val="2"/>
    </font>
    <font>
      <sz val="11"/>
      <color theme="1"/>
      <name val="Arial"/>
      <family val="2"/>
    </font>
    <font>
      <sz val="9"/>
      <color theme="1"/>
      <name val="Calibri"/>
      <family val="2"/>
      <scheme val="minor"/>
    </font>
    <font>
      <b/>
      <sz val="9"/>
      <color theme="1"/>
      <name val="Calibri"/>
      <family val="2"/>
      <scheme val="minor"/>
    </font>
    <font>
      <b/>
      <sz val="11"/>
      <name val="Calibri"/>
      <family val="2"/>
    </font>
    <font>
      <sz val="9"/>
      <color rgb="FFFF0000"/>
      <name val="Calibri"/>
      <family val="2"/>
      <scheme val="minor"/>
    </font>
    <font>
      <sz val="11"/>
      <name val="Calibri"/>
      <family val="2"/>
    </font>
    <font>
      <sz val="9"/>
      <color rgb="FF000000"/>
      <name val="Arial"/>
      <family val="2"/>
    </font>
    <font>
      <vertAlign val="subscript"/>
      <sz val="9"/>
      <color rgb="FF00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F2F2F2"/>
      </patternFill>
    </fill>
    <fill>
      <patternFill patternType="solid">
        <fgColor theme="0"/>
        <bgColor rgb="FFFFFF00"/>
      </patternFill>
    </fill>
    <fill>
      <patternFill patternType="solid">
        <fgColor rgb="FFFFC000"/>
        <bgColor indexed="64"/>
      </patternFill>
    </fill>
    <fill>
      <patternFill patternType="solid">
        <fgColor rgb="FF92D05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4">
    <xf numFmtId="0" fontId="0" fillId="0" borderId="0" xfId="0"/>
    <xf numFmtId="0" fontId="13" fillId="2" borderId="16" xfId="0" applyFont="1" applyFill="1" applyBorder="1" applyAlignment="1">
      <alignment horizontal="center"/>
    </xf>
    <xf numFmtId="0" fontId="13" fillId="2" borderId="17" xfId="0" applyFont="1" applyFill="1" applyBorder="1" applyAlignment="1">
      <alignment horizontal="center"/>
    </xf>
    <xf numFmtId="0" fontId="14" fillId="2" borderId="16"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6"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0" fontId="13" fillId="2" borderId="16" xfId="0" applyFont="1" applyFill="1" applyBorder="1" applyAlignment="1">
      <alignment horizontal="left"/>
    </xf>
    <xf numFmtId="0" fontId="13" fillId="2" borderId="17" xfId="0" applyFont="1" applyFill="1" applyBorder="1" applyAlignment="1">
      <alignment horizontal="left"/>
    </xf>
    <xf numFmtId="14" fontId="13" fillId="2" borderId="19" xfId="0" applyNumberFormat="1" applyFont="1" applyFill="1" applyBorder="1" applyAlignment="1" applyProtection="1">
      <alignment horizontal="left"/>
      <protection locked="0"/>
    </xf>
    <xf numFmtId="0" fontId="13" fillId="2" borderId="19" xfId="0" applyFont="1" applyFill="1" applyBorder="1" applyProtection="1">
      <protection locked="0"/>
    </xf>
    <xf numFmtId="0" fontId="13" fillId="2" borderId="16" xfId="0" applyFont="1" applyFill="1" applyBorder="1" applyAlignment="1" applyProtection="1">
      <alignment horizontal="left"/>
      <protection locked="0"/>
    </xf>
    <xf numFmtId="0" fontId="13" fillId="2" borderId="18" xfId="0" applyFont="1" applyFill="1" applyBorder="1" applyAlignment="1" applyProtection="1">
      <alignment horizontal="left"/>
      <protection locked="0"/>
    </xf>
    <xf numFmtId="0" fontId="13" fillId="2" borderId="17" xfId="0" applyFont="1" applyFill="1" applyBorder="1" applyAlignment="1" applyProtection="1">
      <alignment horizontal="left"/>
      <protection locked="0"/>
    </xf>
    <xf numFmtId="0" fontId="13" fillId="3" borderId="0" xfId="0" applyFont="1" applyFill="1"/>
    <xf numFmtId="0" fontId="15" fillId="3" borderId="0" xfId="0" applyFont="1" applyFill="1"/>
    <xf numFmtId="0" fontId="14" fillId="3" borderId="0" xfId="0" applyFont="1" applyFill="1"/>
    <xf numFmtId="0" fontId="16" fillId="3" borderId="0" xfId="0" applyFont="1" applyFill="1"/>
    <xf numFmtId="0" fontId="13" fillId="3" borderId="0" xfId="0" applyFont="1" applyFill="1" applyAlignment="1">
      <alignment horizontal="left" vertical="center" wrapText="1"/>
    </xf>
    <xf numFmtId="0" fontId="1" fillId="3" borderId="1" xfId="0" applyFont="1" applyFill="1" applyBorder="1"/>
    <xf numFmtId="0" fontId="1" fillId="3" borderId="2" xfId="0" applyFont="1" applyFill="1" applyBorder="1"/>
    <xf numFmtId="0" fontId="1" fillId="3" borderId="3" xfId="0" applyFont="1" applyFill="1" applyBorder="1"/>
    <xf numFmtId="0" fontId="8" fillId="3" borderId="1" xfId="0" applyFont="1" applyFill="1" applyBorder="1"/>
    <xf numFmtId="0" fontId="1" fillId="3" borderId="7" xfId="0" applyFont="1" applyFill="1" applyBorder="1"/>
    <xf numFmtId="0" fontId="1" fillId="3" borderId="0" xfId="0" applyFont="1" applyFill="1"/>
    <xf numFmtId="0" fontId="0" fillId="3" borderId="0" xfId="0" applyFill="1"/>
    <xf numFmtId="0" fontId="1" fillId="3" borderId="0" xfId="0" applyFont="1" applyFill="1" applyAlignment="1">
      <alignment horizontal="left"/>
    </xf>
    <xf numFmtId="0" fontId="1" fillId="3" borderId="8" xfId="0" applyFont="1" applyFill="1" applyBorder="1"/>
    <xf numFmtId="0" fontId="1" fillId="3" borderId="4" xfId="0" applyFont="1" applyFill="1" applyBorder="1"/>
    <xf numFmtId="0" fontId="1" fillId="3" borderId="5" xfId="0" applyFont="1" applyFill="1" applyBorder="1"/>
    <xf numFmtId="0" fontId="1" fillId="3" borderId="6" xfId="0" applyFont="1" applyFill="1" applyBorder="1"/>
    <xf numFmtId="1" fontId="1" fillId="3" borderId="0" xfId="0" applyNumberFormat="1" applyFont="1" applyFill="1"/>
    <xf numFmtId="167" fontId="1" fillId="3" borderId="0" xfId="0" applyNumberFormat="1" applyFont="1" applyFill="1"/>
    <xf numFmtId="0" fontId="2" fillId="3" borderId="4" xfId="0" applyFont="1" applyFill="1" applyBorder="1"/>
    <xf numFmtId="167" fontId="4" fillId="3" borderId="5" xfId="0" applyNumberFormat="1" applyFont="1" applyFill="1" applyBorder="1"/>
    <xf numFmtId="0" fontId="1" fillId="3" borderId="9" xfId="0" applyFont="1" applyFill="1" applyBorder="1"/>
    <xf numFmtId="0" fontId="1" fillId="3" borderId="10" xfId="0" applyFont="1" applyFill="1" applyBorder="1"/>
    <xf numFmtId="1" fontId="1" fillId="3" borderId="10" xfId="0" applyNumberFormat="1" applyFont="1" applyFill="1" applyBorder="1"/>
    <xf numFmtId="0" fontId="1" fillId="3" borderId="11" xfId="0" applyFont="1" applyFill="1" applyBorder="1"/>
    <xf numFmtId="0" fontId="2" fillId="3" borderId="7" xfId="0" applyFont="1" applyFill="1" applyBorder="1"/>
    <xf numFmtId="0" fontId="1" fillId="4" borderId="1" xfId="0" applyFont="1" applyFill="1" applyBorder="1"/>
    <xf numFmtId="0" fontId="1" fillId="4" borderId="2" xfId="0" applyFont="1" applyFill="1" applyBorder="1"/>
    <xf numFmtId="0" fontId="1" fillId="4" borderId="3" xfId="0" applyFont="1" applyFill="1" applyBorder="1"/>
    <xf numFmtId="0" fontId="1" fillId="3" borderId="12" xfId="0" applyFont="1" applyFill="1" applyBorder="1"/>
    <xf numFmtId="0" fontId="8" fillId="3" borderId="4" xfId="0" applyFont="1" applyFill="1" applyBorder="1"/>
    <xf numFmtId="2" fontId="1" fillId="3" borderId="5" xfId="0" applyNumberFormat="1" applyFont="1" applyFill="1" applyBorder="1"/>
    <xf numFmtId="0" fontId="1" fillId="3" borderId="13" xfId="0" applyFont="1" applyFill="1" applyBorder="1"/>
    <xf numFmtId="0" fontId="8" fillId="3" borderId="7" xfId="0" applyFont="1" applyFill="1" applyBorder="1"/>
    <xf numFmtId="2" fontId="1" fillId="3" borderId="0" xfId="0" applyNumberFormat="1" applyFont="1" applyFill="1"/>
    <xf numFmtId="0" fontId="1" fillId="3" borderId="14" xfId="0" applyFont="1" applyFill="1" applyBorder="1"/>
    <xf numFmtId="0" fontId="11" fillId="3" borderId="4" xfId="0" applyFont="1" applyFill="1" applyBorder="1" applyAlignment="1">
      <alignment horizontal="left" vertical="center"/>
    </xf>
    <xf numFmtId="0" fontId="1" fillId="3" borderId="15" xfId="0" applyFont="1" applyFill="1" applyBorder="1"/>
    <xf numFmtId="166" fontId="1" fillId="3" borderId="2" xfId="0" applyNumberFormat="1" applyFont="1" applyFill="1" applyBorder="1"/>
    <xf numFmtId="1" fontId="7" fillId="3" borderId="2" xfId="0" applyNumberFormat="1" applyFont="1" applyFill="1" applyBorder="1"/>
    <xf numFmtId="0" fontId="7" fillId="3" borderId="2" xfId="0" applyFont="1" applyFill="1" applyBorder="1"/>
    <xf numFmtId="0" fontId="1" fillId="3" borderId="3" xfId="0" applyFont="1" applyFill="1" applyBorder="1" applyAlignment="1">
      <alignment horizontal="left"/>
    </xf>
    <xf numFmtId="164" fontId="7" fillId="3" borderId="0" xfId="0" applyNumberFormat="1" applyFont="1" applyFill="1" applyAlignment="1">
      <alignment horizontal="right"/>
    </xf>
    <xf numFmtId="0" fontId="7" fillId="3" borderId="0" xfId="0" applyFont="1" applyFill="1" applyAlignment="1">
      <alignment horizontal="left"/>
    </xf>
    <xf numFmtId="0" fontId="8" fillId="3" borderId="9" xfId="0" applyFont="1" applyFill="1" applyBorder="1"/>
    <xf numFmtId="164" fontId="7" fillId="3" borderId="10" xfId="0" applyNumberFormat="1" applyFont="1" applyFill="1" applyBorder="1"/>
    <xf numFmtId="0" fontId="7" fillId="3" borderId="10" xfId="0" applyFont="1" applyFill="1" applyBorder="1" applyAlignment="1">
      <alignment horizontal="left"/>
    </xf>
    <xf numFmtId="1" fontId="1" fillId="3" borderId="5" xfId="0" applyNumberFormat="1" applyFont="1" applyFill="1" applyBorder="1"/>
    <xf numFmtId="1" fontId="1" fillId="5" borderId="10" xfId="0" applyNumberFormat="1" applyFont="1" applyFill="1" applyBorder="1"/>
    <xf numFmtId="1" fontId="1" fillId="3" borderId="2" xfId="0" applyNumberFormat="1" applyFont="1" applyFill="1" applyBorder="1"/>
    <xf numFmtId="1" fontId="1" fillId="3" borderId="2" xfId="0" applyNumberFormat="1" applyFont="1" applyFill="1" applyBorder="1" applyAlignment="1">
      <alignment horizontal="right"/>
    </xf>
    <xf numFmtId="166" fontId="1" fillId="3" borderId="10" xfId="0" applyNumberFormat="1" applyFont="1" applyFill="1" applyBorder="1"/>
    <xf numFmtId="0" fontId="18" fillId="3" borderId="7" xfId="0" applyFont="1" applyFill="1" applyBorder="1" applyAlignment="1">
      <alignment horizontal="left" vertical="center"/>
    </xf>
    <xf numFmtId="166" fontId="7" fillId="7" borderId="2" xfId="0" applyNumberFormat="1" applyFont="1" applyFill="1" applyBorder="1"/>
    <xf numFmtId="0" fontId="0" fillId="0" borderId="0" xfId="0" applyProtection="1">
      <protection locked="0"/>
    </xf>
    <xf numFmtId="0" fontId="17" fillId="6" borderId="2" xfId="0" applyFont="1" applyFill="1" applyBorder="1" applyProtection="1">
      <protection locked="0"/>
    </xf>
    <xf numFmtId="0" fontId="17" fillId="6" borderId="0" xfId="0" applyFont="1" applyFill="1" applyProtection="1">
      <protection locked="0"/>
    </xf>
    <xf numFmtId="1" fontId="17" fillId="6" borderId="5" xfId="0" applyNumberFormat="1" applyFont="1" applyFill="1" applyBorder="1" applyProtection="1">
      <protection locked="0"/>
    </xf>
    <xf numFmtId="167" fontId="17" fillId="6" borderId="0" xfId="0" applyNumberFormat="1"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35609</xdr:colOff>
      <xdr:row>0</xdr:row>
      <xdr:rowOff>44509</xdr:rowOff>
    </xdr:from>
    <xdr:ext cx="1130536" cy="525211"/>
    <xdr:pic>
      <xdr:nvPicPr>
        <xdr:cNvPr id="20" name="Image 1" descr="Picture">
          <a:extLst>
            <a:ext uri="{FF2B5EF4-FFF2-40B4-BE49-F238E27FC236}">
              <a16:creationId xmlns:a16="http://schemas.microsoft.com/office/drawing/2014/main" id="{D4534DB4-1C7A-4EE4-A048-12ECB6105411}"/>
            </a:ext>
          </a:extLst>
        </xdr:cNvPr>
        <xdr:cNvPicPr/>
      </xdr:nvPicPr>
      <xdr:blipFill rotWithShape="1">
        <a:blip xmlns:r="http://schemas.openxmlformats.org/officeDocument/2006/relationships" r:embed="rId1" cstate="print"/>
        <a:srcRect t="27962" b="22749"/>
        <a:stretch>
          <a:fillRect/>
        </a:stretch>
      </xdr:blipFill>
      <xdr:spPr>
        <a:xfrm>
          <a:off x="35609" y="44509"/>
          <a:ext cx="1130536" cy="5252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ireofcampaspe-my.sharepoint.com/personal/h_singh_campaspe_vic_gov_au/Documents/Design%20Standards/Templates/Excel%20Templates/Standards.xlsx" TargetMode="External"/><Relationship Id="rId1" Type="http://schemas.openxmlformats.org/officeDocument/2006/relationships/externalLinkPath" Target="https://shireofcampaspe-my.sharepoint.com/personal/h_singh_campaspe_vic_gov_au/Documents/Design%20Standards/Templates/Excel%20Templates/Standar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ftwares"/>
      <sheetName val="IDM"/>
      <sheetName val="Webnair"/>
      <sheetName val="EPAnet"/>
      <sheetName val="HEC_RAS_Input"/>
      <sheetName val="One Pile"/>
      <sheetName val="AS3600"/>
      <sheetName val="Coordinates"/>
      <sheetName val="Road design"/>
      <sheetName val="12d"/>
      <sheetName val="Autocad"/>
    </sheetNames>
    <sheetDataSet>
      <sheetData sheetId="0"/>
      <sheetData sheetId="1"/>
      <sheetData sheetId="2"/>
      <sheetData sheetId="3"/>
      <sheetData sheetId="4"/>
      <sheetData sheetId="5">
        <row r="116">
          <cell r="G116">
            <v>25.695935801205991</v>
          </cell>
        </row>
        <row r="120">
          <cell r="G120">
            <v>11.5</v>
          </cell>
        </row>
        <row r="121">
          <cell r="G121">
            <v>2</v>
          </cell>
        </row>
        <row r="123">
          <cell r="G123">
            <v>99.36795555773007</v>
          </cell>
        </row>
        <row r="124">
          <cell r="G124">
            <v>3.5161379038322322</v>
          </cell>
        </row>
        <row r="125">
          <cell r="G125">
            <v>7.3748620961677691</v>
          </cell>
        </row>
      </sheetData>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199F-2DF8-43DC-B020-22F8AF162EB6}">
  <dimension ref="A1:P103"/>
  <sheetViews>
    <sheetView tabSelected="1" view="pageBreakPreview" topLeftCell="A76" zoomScaleNormal="100" zoomScaleSheetLayoutView="100" workbookViewId="0">
      <selection activeCell="B11" sqref="B11"/>
    </sheetView>
  </sheetViews>
  <sheetFormatPr defaultColWidth="12.625" defaultRowHeight="15" customHeight="1"/>
  <cols>
    <col min="1" max="2" width="7.625" customWidth="1"/>
    <col min="3" max="3" width="8" customWidth="1"/>
    <col min="4" max="4" width="7.625" customWidth="1"/>
    <col min="5" max="5" width="8" customWidth="1"/>
    <col min="6" max="6" width="7.625" customWidth="1"/>
    <col min="7" max="9" width="8" customWidth="1"/>
    <col min="10" max="11" width="7.625" customWidth="1"/>
    <col min="12" max="12" width="9.625" customWidth="1"/>
    <col min="13" max="13" width="7.625" customWidth="1"/>
    <col min="14" max="14" width="8.75" customWidth="1"/>
    <col min="15" max="26" width="7.625" customWidth="1"/>
  </cols>
  <sheetData>
    <row r="1" spans="1:9" ht="50.25" customHeight="1">
      <c r="A1" s="1"/>
      <c r="B1" s="2"/>
      <c r="C1" s="3" t="s">
        <v>105</v>
      </c>
      <c r="D1" s="4"/>
      <c r="E1" s="4"/>
      <c r="F1" s="4"/>
      <c r="G1" s="5"/>
      <c r="H1" s="6" t="s">
        <v>91</v>
      </c>
      <c r="I1" s="7"/>
    </row>
    <row r="2" spans="1:9" ht="14.25">
      <c r="A2" s="8" t="s">
        <v>92</v>
      </c>
      <c r="B2" s="9"/>
      <c r="C2" s="10" t="s">
        <v>93</v>
      </c>
      <c r="D2" s="10"/>
      <c r="E2" s="8" t="s">
        <v>94</v>
      </c>
      <c r="F2" s="9"/>
      <c r="G2" s="10">
        <v>45861</v>
      </c>
      <c r="H2" s="10"/>
      <c r="I2" s="11" t="s">
        <v>95</v>
      </c>
    </row>
    <row r="3" spans="1:9" ht="14.25">
      <c r="A3" s="12" t="s">
        <v>96</v>
      </c>
      <c r="B3" s="13"/>
      <c r="C3" s="13"/>
      <c r="D3" s="13"/>
      <c r="E3" s="13"/>
      <c r="F3" s="13"/>
      <c r="G3" s="13"/>
      <c r="H3" s="13"/>
      <c r="I3" s="14"/>
    </row>
    <row r="4" spans="1:9" ht="14.25">
      <c r="A4" s="15"/>
      <c r="B4" s="15"/>
      <c r="C4" s="15"/>
      <c r="D4" s="15"/>
      <c r="E4" s="15"/>
      <c r="F4" s="15"/>
      <c r="G4" s="15"/>
      <c r="H4" s="15"/>
      <c r="I4" s="15"/>
    </row>
    <row r="5" spans="1:9">
      <c r="A5" s="15"/>
      <c r="B5" s="16"/>
      <c r="C5" s="15"/>
      <c r="D5" s="15"/>
      <c r="E5" s="15"/>
      <c r="F5" s="15"/>
      <c r="G5" s="15"/>
      <c r="H5" s="15"/>
      <c r="I5" s="15"/>
    </row>
    <row r="6" spans="1:9" ht="14.25">
      <c r="A6" s="15"/>
      <c r="B6" s="17" t="s">
        <v>97</v>
      </c>
      <c r="C6" s="15"/>
      <c r="D6" s="15"/>
      <c r="E6" s="15"/>
      <c r="F6" s="15"/>
      <c r="G6" s="15"/>
      <c r="H6" s="15"/>
      <c r="I6" s="15"/>
    </row>
    <row r="7" spans="1:9" ht="14.25">
      <c r="A7" s="15"/>
      <c r="B7" s="15" t="s">
        <v>98</v>
      </c>
      <c r="C7" s="15"/>
      <c r="D7" s="15"/>
      <c r="E7" s="15"/>
      <c r="F7" s="15"/>
      <c r="G7" s="15"/>
      <c r="H7" s="15"/>
      <c r="I7" s="15"/>
    </row>
    <row r="8" spans="1:9" ht="14.25">
      <c r="A8" s="15"/>
      <c r="B8" s="15" t="s">
        <v>99</v>
      </c>
      <c r="C8" s="15"/>
      <c r="D8" s="15"/>
      <c r="E8" s="15"/>
      <c r="F8" s="15"/>
      <c r="G8" s="15"/>
      <c r="H8" s="15"/>
      <c r="I8" s="15"/>
    </row>
    <row r="9" spans="1:9" ht="14.25">
      <c r="A9" s="15"/>
      <c r="B9" s="15" t="s">
        <v>106</v>
      </c>
      <c r="C9" s="15"/>
      <c r="D9" s="15"/>
      <c r="E9" s="15"/>
      <c r="F9" s="15"/>
      <c r="G9" s="15"/>
      <c r="H9" s="15"/>
      <c r="I9" s="15"/>
    </row>
    <row r="10" spans="1:9" ht="14.25">
      <c r="A10" s="15"/>
      <c r="B10" s="15" t="s">
        <v>100</v>
      </c>
      <c r="C10" s="15"/>
      <c r="D10" s="15"/>
      <c r="E10" s="15"/>
      <c r="F10" s="15"/>
      <c r="G10" s="15"/>
      <c r="H10" s="15"/>
      <c r="I10" s="15"/>
    </row>
    <row r="11" spans="1:9" ht="14.25">
      <c r="A11" s="15"/>
      <c r="B11" s="15" t="s">
        <v>101</v>
      </c>
      <c r="C11" s="15"/>
      <c r="D11" s="15"/>
      <c r="E11" s="15"/>
      <c r="F11" s="15"/>
      <c r="G11" s="15"/>
      <c r="H11" s="15"/>
      <c r="I11" s="15"/>
    </row>
    <row r="12" spans="1:9" ht="14.25">
      <c r="A12" s="15"/>
      <c r="B12" s="18" t="s">
        <v>102</v>
      </c>
      <c r="C12" s="15"/>
      <c r="D12" s="15"/>
      <c r="E12" s="15"/>
      <c r="F12" s="15"/>
      <c r="G12" s="15"/>
      <c r="H12" s="15"/>
      <c r="I12" s="15"/>
    </row>
    <row r="13" spans="1:9" ht="15" customHeight="1">
      <c r="A13" s="15"/>
      <c r="B13" s="19" t="s">
        <v>103</v>
      </c>
      <c r="C13" s="19"/>
      <c r="D13" s="19"/>
      <c r="E13" s="19"/>
      <c r="F13" s="19"/>
      <c r="G13" s="19"/>
      <c r="H13" s="19"/>
      <c r="I13" s="15"/>
    </row>
    <row r="14" spans="1:9" ht="14.25">
      <c r="A14" s="15"/>
      <c r="B14" s="19"/>
      <c r="C14" s="19"/>
      <c r="D14" s="19"/>
      <c r="E14" s="19"/>
      <c r="F14" s="19"/>
      <c r="G14" s="19"/>
      <c r="H14" s="19"/>
      <c r="I14" s="15"/>
    </row>
    <row r="15" spans="1:9" ht="14.25">
      <c r="A15" s="15"/>
      <c r="B15" s="19"/>
      <c r="C15" s="19"/>
      <c r="D15" s="19"/>
      <c r="E15" s="19"/>
      <c r="F15" s="19"/>
      <c r="G15" s="19"/>
      <c r="H15" s="19"/>
      <c r="I15" s="15"/>
    </row>
    <row r="16" spans="1:9" ht="14.25">
      <c r="A16" s="15"/>
      <c r="B16" s="19"/>
      <c r="C16" s="19"/>
      <c r="D16" s="19"/>
      <c r="E16" s="19"/>
      <c r="F16" s="19"/>
      <c r="G16" s="19"/>
      <c r="H16" s="19"/>
      <c r="I16" s="15"/>
    </row>
    <row r="17" spans="1:9" ht="14.25">
      <c r="A17" s="15"/>
      <c r="B17" s="15"/>
      <c r="C17" s="15"/>
      <c r="D17" s="15"/>
      <c r="E17" s="15"/>
      <c r="F17" s="15"/>
      <c r="G17" s="15"/>
      <c r="H17" s="15"/>
      <c r="I17" s="15"/>
    </row>
    <row r="18" spans="1:9" ht="14.25">
      <c r="A18" s="15"/>
      <c r="B18" s="15"/>
      <c r="C18" s="15"/>
      <c r="D18" s="15"/>
      <c r="E18" s="15"/>
      <c r="F18" s="15"/>
      <c r="G18" s="15"/>
      <c r="H18" s="15"/>
      <c r="I18" s="15"/>
    </row>
    <row r="19" spans="1:9" ht="14.25">
      <c r="A19" s="15"/>
      <c r="B19" s="15"/>
      <c r="C19" s="15"/>
      <c r="D19" s="15"/>
      <c r="E19" s="15"/>
      <c r="F19" s="15"/>
      <c r="G19" s="15"/>
      <c r="H19" s="15"/>
      <c r="I19" s="15"/>
    </row>
    <row r="20" spans="1:9" ht="14.25">
      <c r="A20" s="15"/>
      <c r="B20" s="15"/>
      <c r="C20" s="15"/>
      <c r="D20" s="15"/>
      <c r="E20" s="15"/>
      <c r="F20" s="15"/>
      <c r="G20" s="15"/>
      <c r="H20" s="15"/>
      <c r="I20" s="15"/>
    </row>
    <row r="21" spans="1:9" ht="14.25">
      <c r="A21" s="15"/>
      <c r="B21" s="15"/>
      <c r="C21" s="15"/>
      <c r="D21" s="15"/>
      <c r="E21" s="15"/>
      <c r="F21" s="15"/>
      <c r="G21" s="15"/>
      <c r="H21" s="15"/>
      <c r="I21" s="15"/>
    </row>
    <row r="22" spans="1:9" ht="14.25">
      <c r="A22" s="15"/>
      <c r="B22" s="15"/>
      <c r="C22" s="15"/>
      <c r="D22" s="15"/>
      <c r="E22" s="15"/>
      <c r="F22" s="15"/>
      <c r="G22" s="15"/>
      <c r="H22" s="15"/>
      <c r="I22" s="15"/>
    </row>
    <row r="23" spans="1:9" ht="14.25">
      <c r="A23" s="15"/>
      <c r="B23" s="15"/>
      <c r="C23" s="15"/>
      <c r="D23" s="15"/>
      <c r="E23" s="15"/>
      <c r="F23" s="15"/>
      <c r="G23" s="15"/>
      <c r="H23" s="15"/>
      <c r="I23" s="15"/>
    </row>
    <row r="24" spans="1:9" ht="14.25">
      <c r="A24" s="15"/>
      <c r="B24" s="15"/>
      <c r="C24" s="15"/>
      <c r="D24" s="15"/>
      <c r="E24" s="15"/>
      <c r="F24" s="15"/>
      <c r="G24" s="15"/>
      <c r="H24" s="15"/>
      <c r="I24" s="15"/>
    </row>
    <row r="25" spans="1:9" ht="14.25">
      <c r="A25" s="15"/>
      <c r="B25" s="15"/>
      <c r="C25" s="15"/>
      <c r="D25" s="15"/>
      <c r="E25" s="15"/>
      <c r="F25" s="15"/>
      <c r="G25" s="15"/>
      <c r="H25" s="15"/>
      <c r="I25" s="15"/>
    </row>
    <row r="26" spans="1:9" ht="14.25">
      <c r="A26" s="15"/>
      <c r="B26" s="15"/>
      <c r="C26" s="15"/>
      <c r="D26" s="15"/>
      <c r="E26" s="15"/>
      <c r="F26" s="15"/>
      <c r="G26" s="15"/>
      <c r="H26" s="15"/>
      <c r="I26" s="15"/>
    </row>
    <row r="27" spans="1:9" ht="14.25">
      <c r="A27" s="15"/>
      <c r="B27" s="15"/>
      <c r="C27" s="15"/>
      <c r="D27" s="15"/>
      <c r="E27" s="15"/>
      <c r="F27" s="15"/>
      <c r="G27" s="15"/>
      <c r="H27" s="15"/>
      <c r="I27" s="15"/>
    </row>
    <row r="28" spans="1:9" ht="14.25">
      <c r="A28" s="15"/>
      <c r="B28" s="15"/>
      <c r="C28" s="15"/>
      <c r="D28" s="15"/>
      <c r="E28" s="15"/>
      <c r="F28" s="15"/>
      <c r="G28" s="15"/>
      <c r="H28" s="15"/>
      <c r="I28" s="15"/>
    </row>
    <row r="29" spans="1:9" ht="14.25">
      <c r="A29" s="15"/>
      <c r="B29" s="15"/>
      <c r="C29" s="15"/>
      <c r="D29" s="15"/>
      <c r="E29" s="15"/>
      <c r="F29" s="15"/>
      <c r="G29" s="15"/>
      <c r="H29" s="15"/>
      <c r="I29" s="15"/>
    </row>
    <row r="30" spans="1:9" ht="14.25">
      <c r="A30" s="15"/>
      <c r="B30" s="15"/>
      <c r="C30" s="15"/>
      <c r="D30" s="15"/>
      <c r="E30" s="15"/>
      <c r="F30" s="15"/>
      <c r="G30" s="15"/>
      <c r="H30" s="15"/>
      <c r="I30" s="15"/>
    </row>
    <row r="31" spans="1:9" ht="14.25">
      <c r="A31" s="15"/>
      <c r="B31" s="15"/>
      <c r="C31" s="15"/>
      <c r="D31" s="15"/>
      <c r="E31" s="15"/>
      <c r="F31" s="15"/>
      <c r="G31" s="15"/>
      <c r="H31" s="15"/>
      <c r="I31" s="15"/>
    </row>
    <row r="32" spans="1:9" ht="14.25">
      <c r="A32" s="15"/>
      <c r="B32" s="15"/>
      <c r="C32" s="15"/>
      <c r="D32" s="15"/>
      <c r="E32" s="15"/>
      <c r="F32" s="15"/>
      <c r="G32" s="15"/>
      <c r="H32" s="15"/>
      <c r="I32" s="15"/>
    </row>
    <row r="33" spans="1:9" ht="14.25">
      <c r="A33" s="15"/>
      <c r="B33" s="15"/>
      <c r="C33" s="15"/>
      <c r="D33" s="15"/>
      <c r="E33" s="15"/>
      <c r="F33" s="15"/>
      <c r="G33" s="15"/>
      <c r="H33" s="15"/>
      <c r="I33" s="15"/>
    </row>
    <row r="34" spans="1:9" ht="14.25">
      <c r="A34" s="15"/>
      <c r="B34" s="15"/>
      <c r="C34" s="15"/>
      <c r="D34" s="15"/>
      <c r="E34" s="15"/>
      <c r="F34" s="15"/>
      <c r="G34" s="15"/>
      <c r="H34" s="15"/>
      <c r="I34" s="15"/>
    </row>
    <row r="35" spans="1:9" ht="14.25">
      <c r="A35" s="15"/>
      <c r="B35" s="15"/>
      <c r="C35" s="15"/>
      <c r="D35" s="15"/>
      <c r="E35" s="15"/>
      <c r="F35" s="15"/>
      <c r="G35" s="15"/>
      <c r="H35" s="15"/>
      <c r="I35" s="15"/>
    </row>
    <row r="36" spans="1:9" ht="14.25">
      <c r="A36" s="15"/>
      <c r="B36" s="15"/>
      <c r="C36" s="15"/>
      <c r="D36" s="15"/>
      <c r="E36" s="15"/>
      <c r="F36" s="15"/>
      <c r="G36" s="15"/>
      <c r="H36" s="15"/>
      <c r="I36" s="15"/>
    </row>
    <row r="37" spans="1:9" ht="14.25">
      <c r="A37" s="15"/>
      <c r="B37" s="15"/>
      <c r="C37" s="15"/>
      <c r="D37" s="15"/>
      <c r="E37" s="15"/>
      <c r="F37" s="15"/>
      <c r="G37" s="15"/>
      <c r="H37" s="15"/>
      <c r="I37" s="15"/>
    </row>
    <row r="38" spans="1:9" ht="14.25">
      <c r="A38" s="15"/>
      <c r="B38" s="15"/>
      <c r="C38" s="15"/>
      <c r="D38" s="15"/>
      <c r="E38" s="15"/>
      <c r="F38" s="15"/>
      <c r="G38" s="15"/>
      <c r="H38" s="15"/>
      <c r="I38" s="15"/>
    </row>
    <row r="39" spans="1:9" ht="14.25">
      <c r="A39" s="15"/>
      <c r="B39" s="15"/>
      <c r="C39" s="15"/>
      <c r="D39" s="15"/>
      <c r="E39" s="15"/>
      <c r="F39" s="15"/>
      <c r="G39" s="15"/>
      <c r="H39" s="15"/>
      <c r="I39" s="15"/>
    </row>
    <row r="40" spans="1:9" ht="14.25">
      <c r="A40" s="15"/>
      <c r="B40" s="15"/>
      <c r="C40" s="15"/>
      <c r="D40" s="15"/>
      <c r="E40" s="15"/>
      <c r="F40" s="15"/>
      <c r="G40" s="15"/>
      <c r="H40" s="15"/>
      <c r="I40" s="15"/>
    </row>
    <row r="41" spans="1:9" ht="14.25">
      <c r="A41" s="15"/>
      <c r="B41" s="15"/>
      <c r="C41" s="15"/>
      <c r="D41" s="15"/>
      <c r="E41" s="15"/>
      <c r="F41" s="15"/>
      <c r="G41" s="15"/>
      <c r="H41" s="15"/>
      <c r="I41" s="15"/>
    </row>
    <row r="42" spans="1:9" ht="14.25">
      <c r="A42" s="15"/>
      <c r="B42" s="15"/>
      <c r="C42" s="15"/>
      <c r="D42" s="15"/>
      <c r="E42" s="15"/>
      <c r="F42" s="15"/>
      <c r="G42" s="15"/>
      <c r="H42" s="15"/>
      <c r="I42" s="15"/>
    </row>
    <row r="43" spans="1:9" ht="14.25">
      <c r="A43" s="15"/>
      <c r="B43" s="15"/>
      <c r="C43" s="15"/>
      <c r="D43" s="15"/>
      <c r="E43" s="15"/>
      <c r="F43" s="15"/>
      <c r="G43" s="15"/>
      <c r="H43" s="15"/>
      <c r="I43" s="15"/>
    </row>
    <row r="44" spans="1:9" ht="14.25">
      <c r="A44" s="15"/>
      <c r="B44" s="15"/>
      <c r="C44" s="15"/>
      <c r="D44" s="15"/>
      <c r="E44" s="15"/>
      <c r="F44" s="15"/>
      <c r="G44" s="15"/>
      <c r="H44" s="15"/>
      <c r="I44" s="15"/>
    </row>
    <row r="45" spans="1:9" ht="14.25">
      <c r="A45" s="15"/>
      <c r="B45" s="15"/>
      <c r="C45" s="15"/>
      <c r="D45" s="15"/>
      <c r="E45" s="15"/>
      <c r="F45" s="15"/>
      <c r="G45" s="15"/>
      <c r="H45" s="15"/>
      <c r="I45" s="15"/>
    </row>
    <row r="46" spans="1:9" ht="14.25">
      <c r="A46" s="15"/>
      <c r="B46" s="15"/>
      <c r="C46" s="15"/>
      <c r="D46" s="15"/>
      <c r="E46" s="15"/>
      <c r="F46" s="15"/>
      <c r="G46" s="15"/>
      <c r="H46" s="15"/>
      <c r="I46" s="15"/>
    </row>
    <row r="47" spans="1:9" ht="14.25">
      <c r="A47" s="15"/>
      <c r="B47" s="15"/>
      <c r="C47" s="15"/>
      <c r="D47" s="15"/>
      <c r="E47" s="15"/>
      <c r="F47" s="15"/>
      <c r="G47" s="15"/>
      <c r="H47" s="15"/>
      <c r="I47" s="15"/>
    </row>
    <row r="48" spans="1:9" ht="14.25">
      <c r="A48" s="15"/>
      <c r="B48" s="15"/>
      <c r="C48" s="15"/>
      <c r="D48" s="15"/>
      <c r="E48" s="15"/>
      <c r="F48" s="15"/>
      <c r="G48" s="15"/>
      <c r="H48" s="15"/>
      <c r="I48" s="15"/>
    </row>
    <row r="49" spans="1:9" ht="14.25">
      <c r="A49" s="15"/>
      <c r="B49" s="15"/>
      <c r="C49" s="15"/>
      <c r="D49" s="15"/>
      <c r="E49" s="15"/>
      <c r="F49" s="15"/>
      <c r="G49" s="15"/>
      <c r="H49" s="15"/>
      <c r="I49" s="15"/>
    </row>
    <row r="50" spans="1:9" ht="14.25">
      <c r="A50" s="15"/>
      <c r="B50" s="15"/>
      <c r="C50" s="15"/>
      <c r="D50" s="15"/>
      <c r="E50" s="15"/>
      <c r="F50" s="15"/>
      <c r="G50" s="15"/>
      <c r="H50" s="15"/>
      <c r="I50" s="15"/>
    </row>
    <row r="51" spans="1:9" ht="15.75" customHeight="1">
      <c r="A51" s="20" t="s">
        <v>16</v>
      </c>
      <c r="B51" s="21"/>
      <c r="C51" s="21"/>
      <c r="D51" s="21"/>
      <c r="E51" s="21"/>
      <c r="F51" s="21"/>
      <c r="G51" s="21">
        <v>0</v>
      </c>
      <c r="H51" s="21" t="s">
        <v>13</v>
      </c>
      <c r="I51" s="22"/>
    </row>
    <row r="52" spans="1:9" ht="15.75" customHeight="1">
      <c r="A52" s="20" t="s">
        <v>17</v>
      </c>
      <c r="B52" s="21"/>
      <c r="C52" s="21"/>
      <c r="D52" s="21"/>
      <c r="E52" s="21"/>
      <c r="F52" s="21"/>
      <c r="G52" s="70">
        <v>1</v>
      </c>
      <c r="H52" s="21" t="s">
        <v>18</v>
      </c>
      <c r="I52" s="22"/>
    </row>
    <row r="53" spans="1:9" ht="15.75" customHeight="1">
      <c r="A53" s="23" t="s">
        <v>19</v>
      </c>
      <c r="B53" s="21"/>
      <c r="C53" s="21"/>
      <c r="D53" s="21"/>
      <c r="E53" s="21"/>
      <c r="F53" s="21"/>
      <c r="G53" s="21">
        <v>3.0000000000000001E-3</v>
      </c>
      <c r="H53" s="21"/>
      <c r="I53" s="22"/>
    </row>
    <row r="54" spans="1:9" ht="15.75" customHeight="1">
      <c r="A54" s="24" t="s">
        <v>12</v>
      </c>
      <c r="B54" s="25" t="s">
        <v>20</v>
      </c>
      <c r="C54" s="26"/>
      <c r="D54" s="26"/>
      <c r="E54" s="26"/>
      <c r="F54" s="26"/>
      <c r="G54" s="71">
        <v>200000</v>
      </c>
      <c r="H54" s="27" t="s">
        <v>0</v>
      </c>
      <c r="I54" s="28"/>
    </row>
    <row r="55" spans="1:9" ht="15.75" customHeight="1">
      <c r="A55" s="29" t="s">
        <v>15</v>
      </c>
      <c r="B55" s="30" t="s">
        <v>21</v>
      </c>
      <c r="C55" s="30"/>
      <c r="D55" s="30"/>
      <c r="E55" s="30"/>
      <c r="F55" s="30"/>
      <c r="G55" s="72">
        <v>300</v>
      </c>
      <c r="H55" s="30" t="s">
        <v>2</v>
      </c>
      <c r="I55" s="31"/>
    </row>
    <row r="56" spans="1:9" ht="15.75" customHeight="1">
      <c r="A56" s="24" t="s">
        <v>22</v>
      </c>
      <c r="B56" s="25" t="s">
        <v>23</v>
      </c>
      <c r="C56" s="26"/>
      <c r="D56" s="26"/>
      <c r="E56" s="26"/>
      <c r="F56" s="26"/>
      <c r="G56" s="71">
        <v>500</v>
      </c>
      <c r="H56" s="25" t="s">
        <v>2</v>
      </c>
      <c r="I56" s="28"/>
    </row>
    <row r="57" spans="1:9" ht="15.75" customHeight="1">
      <c r="A57" s="24" t="s">
        <v>24</v>
      </c>
      <c r="B57" s="25" t="s">
        <v>25</v>
      </c>
      <c r="C57" s="26"/>
      <c r="D57" s="26"/>
      <c r="E57" s="26"/>
      <c r="F57" s="26"/>
      <c r="G57" s="32">
        <f>G56-G63-G64-G65/2</f>
        <v>447</v>
      </c>
      <c r="H57" s="25" t="s">
        <v>2</v>
      </c>
      <c r="I57" s="28"/>
    </row>
    <row r="58" spans="1:9" ht="15.75" customHeight="1">
      <c r="A58" s="24" t="s">
        <v>26</v>
      </c>
      <c r="B58" s="25" t="s">
        <v>20</v>
      </c>
      <c r="C58" s="26"/>
      <c r="D58" s="26"/>
      <c r="E58" s="26"/>
      <c r="F58" s="26"/>
      <c r="G58" s="71">
        <v>32</v>
      </c>
      <c r="H58" s="27" t="s">
        <v>0</v>
      </c>
      <c r="I58" s="28"/>
    </row>
    <row r="59" spans="1:9" ht="15.75" customHeight="1">
      <c r="A59" s="24" t="s">
        <v>27</v>
      </c>
      <c r="B59" s="73">
        <v>0.44700000000000001</v>
      </c>
      <c r="C59" s="25" t="s">
        <v>28</v>
      </c>
      <c r="D59" s="26"/>
      <c r="E59" s="26"/>
      <c r="F59" s="26"/>
      <c r="G59" s="25">
        <f>B59*G58</f>
        <v>14.304</v>
      </c>
      <c r="H59" s="27" t="s">
        <v>0</v>
      </c>
      <c r="I59" s="28"/>
    </row>
    <row r="60" spans="1:9" ht="15.75" customHeight="1">
      <c r="A60" s="24" t="s">
        <v>29</v>
      </c>
      <c r="B60" s="33" t="s">
        <v>30</v>
      </c>
      <c r="C60" s="26"/>
      <c r="D60" s="26"/>
      <c r="E60" s="26"/>
      <c r="F60" s="26"/>
      <c r="G60" s="71">
        <v>500</v>
      </c>
      <c r="H60" s="27" t="s">
        <v>0</v>
      </c>
      <c r="I60" s="28"/>
    </row>
    <row r="61" spans="1:9" ht="15.75" customHeight="1">
      <c r="A61" s="67" t="s">
        <v>104</v>
      </c>
      <c r="B61" s="73">
        <v>1</v>
      </c>
      <c r="C61" s="25" t="s">
        <v>28</v>
      </c>
      <c r="D61" s="26"/>
      <c r="E61" s="26"/>
      <c r="F61" s="26"/>
      <c r="G61" s="25">
        <f>G60*B61</f>
        <v>500</v>
      </c>
      <c r="H61" s="27" t="s">
        <v>0</v>
      </c>
      <c r="I61" s="28"/>
    </row>
    <row r="62" spans="1:9" ht="15.75" customHeight="1">
      <c r="A62" s="34" t="s">
        <v>31</v>
      </c>
      <c r="B62" s="35"/>
      <c r="C62" s="30"/>
      <c r="D62" s="30"/>
      <c r="E62" s="30"/>
      <c r="F62" s="30"/>
      <c r="G62" s="30"/>
      <c r="H62" s="30"/>
      <c r="I62" s="31"/>
    </row>
    <row r="63" spans="1:9" ht="15.75" customHeight="1">
      <c r="A63" s="24" t="s">
        <v>32</v>
      </c>
      <c r="B63" s="26"/>
      <c r="C63" s="26"/>
      <c r="D63" s="26"/>
      <c r="E63" s="26"/>
      <c r="F63" s="26"/>
      <c r="G63" s="71">
        <v>40</v>
      </c>
      <c r="H63" s="25" t="s">
        <v>2</v>
      </c>
      <c r="I63" s="28"/>
    </row>
    <row r="64" spans="1:9" ht="15.75" customHeight="1">
      <c r="A64" s="24" t="s">
        <v>33</v>
      </c>
      <c r="B64" s="26"/>
      <c r="C64" s="26"/>
      <c r="D64" s="26"/>
      <c r="E64" s="26"/>
      <c r="F64" s="26"/>
      <c r="G64" s="71">
        <v>8</v>
      </c>
      <c r="H64" s="25" t="s">
        <v>2</v>
      </c>
      <c r="I64" s="28"/>
    </row>
    <row r="65" spans="1:9" ht="15.75" customHeight="1">
      <c r="A65" s="24" t="s">
        <v>34</v>
      </c>
      <c r="B65" s="26"/>
      <c r="C65" s="26"/>
      <c r="D65" s="26"/>
      <c r="E65" s="26"/>
      <c r="F65" s="26"/>
      <c r="G65" s="71">
        <v>10</v>
      </c>
      <c r="H65" s="25" t="s">
        <v>2</v>
      </c>
      <c r="I65" s="28"/>
    </row>
    <row r="66" spans="1:9" ht="15.75" customHeight="1">
      <c r="A66" s="24" t="s">
        <v>35</v>
      </c>
      <c r="B66" s="26"/>
      <c r="C66" s="26"/>
      <c r="D66" s="26"/>
      <c r="E66" s="26"/>
      <c r="F66" s="26"/>
      <c r="G66" s="71">
        <v>3</v>
      </c>
      <c r="H66" s="26"/>
      <c r="I66" s="28"/>
    </row>
    <row r="67" spans="1:9" ht="15.75" customHeight="1">
      <c r="A67" s="24" t="s">
        <v>36</v>
      </c>
      <c r="B67" s="26"/>
      <c r="C67" s="26"/>
      <c r="D67" s="26"/>
      <c r="E67" s="26"/>
      <c r="F67" s="26"/>
      <c r="G67" s="25">
        <f>G63+G64+G65/2</f>
        <v>53</v>
      </c>
      <c r="H67" s="25" t="s">
        <v>2</v>
      </c>
      <c r="I67" s="28"/>
    </row>
    <row r="68" spans="1:9" ht="21" customHeight="1">
      <c r="A68" s="24" t="s">
        <v>37</v>
      </c>
      <c r="B68" s="26"/>
      <c r="C68" s="26"/>
      <c r="D68" s="26"/>
      <c r="E68" s="26"/>
      <c r="F68" s="26"/>
      <c r="G68" s="32">
        <f>PI()*G65*G65/4</f>
        <v>78.539816339744831</v>
      </c>
      <c r="H68" s="25" t="s">
        <v>38</v>
      </c>
      <c r="I68" s="28"/>
    </row>
    <row r="69" spans="1:9" ht="21.75" customHeight="1">
      <c r="A69" s="36" t="s">
        <v>39</v>
      </c>
      <c r="B69" s="37"/>
      <c r="C69" s="37"/>
      <c r="D69" s="37"/>
      <c r="E69" s="37"/>
      <c r="F69" s="37"/>
      <c r="G69" s="38">
        <f>G68*G66</f>
        <v>235.61944901923448</v>
      </c>
      <c r="H69" s="37" t="s">
        <v>38</v>
      </c>
      <c r="I69" s="39"/>
    </row>
    <row r="70" spans="1:9" ht="15.75" customHeight="1">
      <c r="A70" s="40" t="s">
        <v>40</v>
      </c>
      <c r="B70" s="26"/>
      <c r="C70" s="26"/>
      <c r="D70" s="26"/>
      <c r="E70" s="26"/>
      <c r="F70" s="26"/>
      <c r="G70" s="32"/>
      <c r="H70" s="26"/>
      <c r="I70" s="28"/>
    </row>
    <row r="71" spans="1:9" ht="15.75" customHeight="1">
      <c r="A71" s="24" t="s">
        <v>32</v>
      </c>
      <c r="B71" s="26"/>
      <c r="C71" s="26"/>
      <c r="D71" s="26"/>
      <c r="E71" s="26"/>
      <c r="F71" s="26"/>
      <c r="G71" s="71">
        <v>50</v>
      </c>
      <c r="H71" s="25" t="s">
        <v>2</v>
      </c>
      <c r="I71" s="28"/>
    </row>
    <row r="72" spans="1:9" ht="15.75" customHeight="1">
      <c r="A72" s="24" t="s">
        <v>33</v>
      </c>
      <c r="B72" s="26"/>
      <c r="C72" s="26"/>
      <c r="D72" s="26"/>
      <c r="E72" s="26"/>
      <c r="F72" s="26"/>
      <c r="G72" s="71">
        <v>8</v>
      </c>
      <c r="H72" s="25" t="s">
        <v>2</v>
      </c>
      <c r="I72" s="28"/>
    </row>
    <row r="73" spans="1:9" ht="15.75" customHeight="1">
      <c r="A73" s="24" t="s">
        <v>34</v>
      </c>
      <c r="B73" s="26"/>
      <c r="C73" s="26"/>
      <c r="D73" s="26"/>
      <c r="E73" s="26"/>
      <c r="F73" s="26"/>
      <c r="G73" s="71">
        <v>0</v>
      </c>
      <c r="H73" s="25" t="s">
        <v>2</v>
      </c>
      <c r="I73" s="28"/>
    </row>
    <row r="74" spans="1:9" ht="15.75" customHeight="1">
      <c r="A74" s="24" t="s">
        <v>35</v>
      </c>
      <c r="B74" s="26"/>
      <c r="C74" s="26"/>
      <c r="D74" s="26"/>
      <c r="E74" s="26"/>
      <c r="F74" s="26"/>
      <c r="G74" s="71">
        <v>2</v>
      </c>
      <c r="H74" s="26"/>
      <c r="I74" s="28"/>
    </row>
    <row r="75" spans="1:9" ht="15.75" customHeight="1">
      <c r="A75" s="24" t="s">
        <v>36</v>
      </c>
      <c r="B75" s="26"/>
      <c r="C75" s="26"/>
      <c r="D75" s="26"/>
      <c r="E75" s="26"/>
      <c r="F75" s="26"/>
      <c r="G75" s="25">
        <f>G71+G72+G73/2</f>
        <v>58</v>
      </c>
      <c r="H75" s="25" t="s">
        <v>2</v>
      </c>
      <c r="I75" s="28"/>
    </row>
    <row r="76" spans="1:9" ht="23.25" customHeight="1">
      <c r="A76" s="24" t="s">
        <v>41</v>
      </c>
      <c r="B76" s="26"/>
      <c r="C76" s="26"/>
      <c r="D76" s="26"/>
      <c r="E76" s="26"/>
      <c r="F76" s="26"/>
      <c r="G76" s="32">
        <f>PI()*G73*G73/4</f>
        <v>0</v>
      </c>
      <c r="H76" s="25" t="s">
        <v>38</v>
      </c>
      <c r="I76" s="28"/>
    </row>
    <row r="77" spans="1:9" ht="23.25" customHeight="1">
      <c r="A77" s="36" t="s">
        <v>42</v>
      </c>
      <c r="B77" s="37"/>
      <c r="C77" s="37"/>
      <c r="D77" s="37"/>
      <c r="E77" s="37"/>
      <c r="F77" s="37"/>
      <c r="G77" s="38">
        <f>G76*G74</f>
        <v>0</v>
      </c>
      <c r="H77" s="37" t="s">
        <v>38</v>
      </c>
      <c r="I77" s="39"/>
    </row>
    <row r="78" spans="1:9" ht="15.75" customHeight="1">
      <c r="A78" s="26"/>
      <c r="B78" s="26"/>
      <c r="C78" s="26"/>
      <c r="D78" s="26"/>
      <c r="E78" s="26"/>
      <c r="F78" s="26"/>
      <c r="G78" s="26"/>
      <c r="H78" s="26"/>
      <c r="I78" s="26"/>
    </row>
    <row r="79" spans="1:9" ht="15.75" customHeight="1">
      <c r="A79" s="41" t="s">
        <v>43</v>
      </c>
      <c r="B79" s="42"/>
      <c r="C79" s="42"/>
      <c r="D79" s="42"/>
      <c r="E79" s="42"/>
      <c r="F79" s="42"/>
      <c r="G79" s="42"/>
      <c r="H79" s="42"/>
      <c r="I79" s="43"/>
    </row>
    <row r="80" spans="1:9" ht="15.75" customHeight="1">
      <c r="A80" s="44"/>
      <c r="B80" s="45" t="s">
        <v>44</v>
      </c>
      <c r="C80" s="30" t="s">
        <v>45</v>
      </c>
      <c r="D80" s="30"/>
      <c r="E80" s="30" t="s">
        <v>46</v>
      </c>
      <c r="F80" s="30" t="s">
        <v>47</v>
      </c>
      <c r="G80" s="46">
        <f>MAX(0.85-0.0015*G58,0.67)</f>
        <v>0.80199999999999994</v>
      </c>
      <c r="H80" s="30"/>
      <c r="I80" s="31"/>
    </row>
    <row r="81" spans="1:16" ht="15.75" customHeight="1">
      <c r="A81" s="47"/>
      <c r="B81" s="48" t="s">
        <v>48</v>
      </c>
      <c r="C81" s="25" t="s">
        <v>49</v>
      </c>
      <c r="D81" s="26"/>
      <c r="E81" s="25" t="s">
        <v>46</v>
      </c>
      <c r="F81" s="25" t="s">
        <v>47</v>
      </c>
      <c r="G81" s="49">
        <f>MAX(0.97-0.0025*G58,0.67)</f>
        <v>0.89</v>
      </c>
      <c r="H81" s="26"/>
      <c r="I81" s="28"/>
    </row>
    <row r="82" spans="1:16" ht="15.75" customHeight="1">
      <c r="A82" s="50" t="s">
        <v>3</v>
      </c>
      <c r="B82" s="36" t="s">
        <v>50</v>
      </c>
      <c r="C82" s="37"/>
      <c r="D82" s="37"/>
      <c r="E82" s="37"/>
      <c r="F82" s="37"/>
      <c r="G82" s="38">
        <f>G80*G58*G81*G55</f>
        <v>6852.2879999999996</v>
      </c>
      <c r="H82" s="37" t="s">
        <v>51</v>
      </c>
      <c r="I82" s="39"/>
    </row>
    <row r="83" spans="1:16" ht="15.75" customHeight="1">
      <c r="A83" s="44"/>
      <c r="B83" s="51" t="s">
        <v>52</v>
      </c>
      <c r="C83" s="30" t="s">
        <v>53</v>
      </c>
      <c r="D83" s="30"/>
      <c r="E83" s="30"/>
      <c r="F83" s="30"/>
      <c r="G83" s="72">
        <v>500</v>
      </c>
      <c r="H83" s="30" t="s">
        <v>0</v>
      </c>
      <c r="I83" s="31"/>
    </row>
    <row r="84" spans="1:16" ht="15.75" customHeight="1">
      <c r="A84" s="50" t="s">
        <v>4</v>
      </c>
      <c r="B84" s="36" t="s">
        <v>54</v>
      </c>
      <c r="C84" s="37"/>
      <c r="D84" s="37" t="s">
        <v>55</v>
      </c>
      <c r="E84" s="37"/>
      <c r="F84" s="37"/>
      <c r="G84" s="38">
        <f>G69*G83</f>
        <v>117809.72450961724</v>
      </c>
      <c r="H84" s="37" t="s">
        <v>56</v>
      </c>
      <c r="I84" s="39"/>
    </row>
    <row r="85" spans="1:16" ht="15.75" customHeight="1">
      <c r="A85" s="44"/>
      <c r="B85" s="51" t="s">
        <v>57</v>
      </c>
      <c r="C85" s="30" t="s">
        <v>58</v>
      </c>
      <c r="D85" s="30"/>
      <c r="E85" s="30"/>
      <c r="F85" s="30"/>
      <c r="G85" s="72">
        <v>500</v>
      </c>
      <c r="H85" s="30" t="s">
        <v>0</v>
      </c>
      <c r="I85" s="31"/>
      <c r="P85" s="69"/>
    </row>
    <row r="86" spans="1:16" ht="15.75" customHeight="1">
      <c r="A86" s="50" t="s">
        <v>5</v>
      </c>
      <c r="B86" s="36" t="s">
        <v>59</v>
      </c>
      <c r="C86" s="37"/>
      <c r="D86" s="37" t="s">
        <v>55</v>
      </c>
      <c r="E86" s="37"/>
      <c r="F86" s="37"/>
      <c r="G86" s="38">
        <f>G77*(G85-G80*G58)</f>
        <v>0</v>
      </c>
      <c r="H86" s="37" t="s">
        <v>56</v>
      </c>
      <c r="I86" s="39"/>
    </row>
    <row r="87" spans="1:16" ht="15.75" customHeight="1">
      <c r="A87" s="52" t="s">
        <v>6</v>
      </c>
      <c r="B87" s="20" t="s">
        <v>60</v>
      </c>
      <c r="C87" s="21" t="s">
        <v>61</v>
      </c>
      <c r="D87" s="21" t="s">
        <v>62</v>
      </c>
      <c r="E87" s="21"/>
      <c r="F87" s="21"/>
      <c r="G87" s="53">
        <f>(G84-G86)/G82</f>
        <v>17.192757296485095</v>
      </c>
      <c r="H87" s="21" t="s">
        <v>2</v>
      </c>
      <c r="I87" s="22"/>
    </row>
    <row r="88" spans="1:16" ht="15.75" customHeight="1">
      <c r="A88" s="50" t="s">
        <v>6</v>
      </c>
      <c r="B88" s="20" t="s">
        <v>63</v>
      </c>
      <c r="C88" s="21">
        <f>MIN(G53/(G53+G89),0.36)</f>
        <v>0.36</v>
      </c>
      <c r="D88" s="21" t="s">
        <v>24</v>
      </c>
      <c r="E88" s="21"/>
      <c r="F88" s="21"/>
      <c r="G88" s="54">
        <f>C88*G57</f>
        <v>160.91999999999999</v>
      </c>
      <c r="H88" s="55" t="str">
        <f>IF(G88&gt;G87,"mm OK","mm Doubly Reinf")</f>
        <v>mm OK</v>
      </c>
      <c r="I88" s="56"/>
    </row>
    <row r="89" spans="1:16" ht="15.75" customHeight="1">
      <c r="A89" s="44"/>
      <c r="B89" s="45" t="s">
        <v>64</v>
      </c>
      <c r="C89" s="30" t="s">
        <v>65</v>
      </c>
      <c r="D89" s="30"/>
      <c r="E89" s="30"/>
      <c r="F89" s="30"/>
      <c r="G89" s="30">
        <f>G61/G54</f>
        <v>2.5000000000000001E-3</v>
      </c>
      <c r="H89" s="30"/>
      <c r="I89" s="31"/>
    </row>
    <row r="90" spans="1:16" ht="15.75" customHeight="1">
      <c r="A90" s="47" t="s">
        <v>66</v>
      </c>
      <c r="B90" s="48" t="s">
        <v>67</v>
      </c>
      <c r="C90" s="25" t="s">
        <v>68</v>
      </c>
      <c r="D90" s="26"/>
      <c r="E90" s="26"/>
      <c r="F90" s="26"/>
      <c r="G90" s="57" t="str">
        <f>IF(G77=0,"-",G53*(1-G75/G87))</f>
        <v>-</v>
      </c>
      <c r="H90" s="58" t="str">
        <f>IF(G77=0,"-",IF(G90&gt;G89,"Yield","Not Yield"))</f>
        <v>-</v>
      </c>
      <c r="I90" s="28"/>
    </row>
    <row r="91" spans="1:16" ht="15.75" customHeight="1">
      <c r="A91" s="50" t="s">
        <v>69</v>
      </c>
      <c r="B91" s="59" t="s">
        <v>14</v>
      </c>
      <c r="C91" s="37" t="s">
        <v>70</v>
      </c>
      <c r="D91" s="37"/>
      <c r="E91" s="37"/>
      <c r="F91" s="37"/>
      <c r="G91" s="60">
        <f>G53*(G57/G87-1)</f>
        <v>7.4997960238417108E-2</v>
      </c>
      <c r="H91" s="61" t="str">
        <f>IF(G91&gt;G89,"Yield","Not Yield")</f>
        <v>Yield</v>
      </c>
      <c r="I91" s="39"/>
    </row>
    <row r="92" spans="1:16" ht="15.75" customHeight="1">
      <c r="A92" s="44"/>
      <c r="B92" s="51" t="s">
        <v>71</v>
      </c>
      <c r="C92" s="30" t="s">
        <v>72</v>
      </c>
      <c r="D92" s="30"/>
      <c r="E92" s="30"/>
      <c r="F92" s="30"/>
      <c r="G92" s="62">
        <f>MIN(G89,G90)*G54</f>
        <v>500</v>
      </c>
      <c r="H92" s="30" t="s">
        <v>0</v>
      </c>
      <c r="I92" s="31"/>
    </row>
    <row r="93" spans="1:16" ht="15.75" customHeight="1">
      <c r="A93" s="50" t="s">
        <v>7</v>
      </c>
      <c r="B93" s="36" t="s">
        <v>73</v>
      </c>
      <c r="C93" s="37"/>
      <c r="D93" s="37"/>
      <c r="E93" s="37"/>
      <c r="F93" s="37"/>
      <c r="G93" s="63">
        <f>G85-G92</f>
        <v>0</v>
      </c>
      <c r="H93" s="37" t="s">
        <v>0</v>
      </c>
      <c r="I93" s="39"/>
    </row>
    <row r="94" spans="1:16" ht="15.75" customHeight="1">
      <c r="A94" s="44"/>
      <c r="B94" s="51" t="s">
        <v>71</v>
      </c>
      <c r="C94" s="30" t="s">
        <v>74</v>
      </c>
      <c r="D94" s="30"/>
      <c r="E94" s="30"/>
      <c r="F94" s="30"/>
      <c r="G94" s="62">
        <f>G91*G54</f>
        <v>14999.592047683422</v>
      </c>
      <c r="H94" s="30" t="s">
        <v>0</v>
      </c>
      <c r="I94" s="31"/>
    </row>
    <row r="95" spans="1:16" ht="15.75" customHeight="1">
      <c r="A95" s="50" t="s">
        <v>8</v>
      </c>
      <c r="B95" s="36" t="s">
        <v>75</v>
      </c>
      <c r="C95" s="37"/>
      <c r="D95" s="37"/>
      <c r="E95" s="37"/>
      <c r="F95" s="37"/>
      <c r="G95" s="63">
        <f>G83-G94</f>
        <v>-14499.592047683422</v>
      </c>
      <c r="H95" s="37" t="s">
        <v>0</v>
      </c>
      <c r="I95" s="39"/>
    </row>
    <row r="96" spans="1:16" ht="15.75" customHeight="1">
      <c r="A96" s="52" t="s">
        <v>9</v>
      </c>
      <c r="B96" s="20" t="s">
        <v>76</v>
      </c>
      <c r="C96" s="21" t="s">
        <v>77</v>
      </c>
      <c r="D96" s="21"/>
      <c r="E96" s="21"/>
      <c r="F96" s="21"/>
      <c r="G96" s="64">
        <f>G80*MIN(G87,G88)/2</f>
        <v>6.8942956758905227</v>
      </c>
      <c r="H96" s="21" t="s">
        <v>2</v>
      </c>
      <c r="I96" s="22"/>
    </row>
    <row r="97" spans="1:9" ht="15.75" customHeight="1">
      <c r="A97" s="52" t="s">
        <v>10</v>
      </c>
      <c r="B97" s="20" t="s">
        <v>1</v>
      </c>
      <c r="C97" s="21" t="s">
        <v>78</v>
      </c>
      <c r="D97" s="21"/>
      <c r="E97" s="21"/>
      <c r="F97" s="21"/>
      <c r="G97" s="64">
        <f>G57-G96</f>
        <v>440.10570432410947</v>
      </c>
      <c r="H97" s="21" t="s">
        <v>2</v>
      </c>
      <c r="I97" s="22"/>
    </row>
    <row r="98" spans="1:9" ht="15.75" customHeight="1">
      <c r="A98" s="52" t="s">
        <v>11</v>
      </c>
      <c r="B98" s="20" t="s">
        <v>79</v>
      </c>
      <c r="C98" s="21" t="s">
        <v>80</v>
      </c>
      <c r="D98" s="21"/>
      <c r="E98" s="21"/>
      <c r="F98" s="21"/>
      <c r="G98" s="65" t="str">
        <f>IF(G91&lt;G89,(G80*G59*G81*MIN(G87,G88)*G55+G77*G85)/1000,"-")</f>
        <v>-</v>
      </c>
      <c r="H98" s="21" t="s">
        <v>13</v>
      </c>
      <c r="I98" s="22"/>
    </row>
    <row r="99" spans="1:9" ht="15.75" customHeight="1">
      <c r="A99" s="52" t="s">
        <v>81</v>
      </c>
      <c r="B99" s="20" t="s">
        <v>82</v>
      </c>
      <c r="C99" s="21" t="s">
        <v>83</v>
      </c>
      <c r="D99" s="21"/>
      <c r="E99" s="21"/>
      <c r="F99" s="21"/>
      <c r="G99" s="65">
        <f>IF(G91&gt;G89,G83*G69/1000,"-")</f>
        <v>117.80972450961724</v>
      </c>
      <c r="H99" s="21" t="s">
        <v>13</v>
      </c>
      <c r="I99" s="22"/>
    </row>
    <row r="100" spans="1:9" ht="15.75" customHeight="1">
      <c r="A100" s="50" t="s">
        <v>84</v>
      </c>
      <c r="B100" s="36" t="s">
        <v>85</v>
      </c>
      <c r="C100" s="37" t="s">
        <v>86</v>
      </c>
      <c r="D100" s="37"/>
      <c r="E100" s="37"/>
      <c r="F100" s="37"/>
      <c r="G100" s="66">
        <f>IF(G91&lt;G89,G98,G99)*G97/10^4</f>
        <v>5.1848731781534401</v>
      </c>
      <c r="H100" s="37" t="s">
        <v>18</v>
      </c>
      <c r="I100" s="39"/>
    </row>
    <row r="101" spans="1:9" ht="15.75" customHeight="1">
      <c r="A101" s="50" t="s">
        <v>87</v>
      </c>
      <c r="B101" s="23" t="s">
        <v>88</v>
      </c>
      <c r="C101" s="21"/>
      <c r="D101" s="21"/>
      <c r="E101" s="21"/>
      <c r="F101" s="21"/>
      <c r="G101" s="21">
        <f>MIN(MAX(1.24-13*G88/12,0.65),0.85)</f>
        <v>0.65</v>
      </c>
      <c r="H101" s="21"/>
      <c r="I101" s="22"/>
    </row>
    <row r="102" spans="1:9" ht="15.75" customHeight="1">
      <c r="A102" s="50" t="s">
        <v>89</v>
      </c>
      <c r="B102" s="23" t="s">
        <v>90</v>
      </c>
      <c r="C102" s="21"/>
      <c r="D102" s="21"/>
      <c r="E102" s="21"/>
      <c r="F102" s="21"/>
      <c r="G102" s="68">
        <f>G101*G100</f>
        <v>3.3701675657997363</v>
      </c>
      <c r="H102" s="37" t="s">
        <v>18</v>
      </c>
      <c r="I102" s="22"/>
    </row>
    <row r="103" spans="1:9" ht="15.75" customHeight="1">
      <c r="A103" s="50"/>
      <c r="B103" s="23"/>
      <c r="C103" s="21"/>
      <c r="D103" s="21"/>
      <c r="E103" s="21"/>
      <c r="F103" s="21"/>
      <c r="G103" s="53"/>
      <c r="H103" s="37"/>
      <c r="I103" s="22"/>
    </row>
  </sheetData>
  <sheetProtection algorithmName="SHA-512" hashValue="Dzt4F+twEE5Wz/nvAMXSVoxlFKEVvFnuFF9fbAewrKrv3JEgToWz1LY0lfjcuPvj2MNXB5Qc5VgIw3XIweCKYg==" saltValue="t/aO4rlh3DofNjIEacJFZg==" spinCount="100000" sheet="1" objects="1" scenarios="1"/>
  <mergeCells count="9">
    <mergeCell ref="A1:B1"/>
    <mergeCell ref="C1:G1"/>
    <mergeCell ref="H1:I1"/>
    <mergeCell ref="A2:B2"/>
    <mergeCell ref="C2:D2"/>
    <mergeCell ref="E2:F2"/>
    <mergeCell ref="G2:H2"/>
    <mergeCell ref="A3:I3"/>
    <mergeCell ref="B13:H16"/>
  </mergeCells>
  <pageMargins left="0.70866141732283472" right="0.70866141732283472" top="0.74803149606299213" bottom="0.74803149606299213" header="0" footer="0"/>
  <pageSetup paperSize="9" orientation="portrait" r:id="rId1"/>
  <headerFooter>
    <oddHeader>&amp;C&amp;"Calibri"&amp;10&amp;K008000 UNOFFICIAL&amp;1#_x000D_</oddHeader>
  </headerFooter>
  <rowBreaks count="1" manualBreakCount="1">
    <brk id="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AS3600</vt:lpstr>
      <vt:lpstr>'AS3600'!Print_Titles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Harjot Singh</dc:creator>
  <cp:lastModifiedBy>Harjot Singh</cp:lastModifiedBy>
  <cp:lastPrinted>2025-09-06T00:01:18Z</cp:lastPrinted>
  <dcterms:created xsi:type="dcterms:W3CDTF">2025-09-05T23:49:41Z</dcterms:created>
  <dcterms:modified xsi:type="dcterms:W3CDTF">2025-09-06T00:10:25Z</dcterms:modified>
</cp:coreProperties>
</file>